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Pictures\Sample Pictures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6" i="1" l="1"/>
  <c r="S7" i="1"/>
  <c r="S8" i="1"/>
  <c r="S9" i="1"/>
  <c r="S10" i="1"/>
  <c r="S11" i="1"/>
  <c r="S12" i="1"/>
  <c r="S13" i="1"/>
  <c r="S14" i="1"/>
  <c r="S5" i="1"/>
  <c r="P15" i="1"/>
  <c r="M6" i="1"/>
  <c r="M7" i="1"/>
  <c r="M9" i="1"/>
  <c r="M11" i="1"/>
  <c r="M12" i="1"/>
  <c r="M13" i="1"/>
  <c r="U9" i="1"/>
  <c r="G8" i="1"/>
  <c r="G10" i="1"/>
  <c r="G11" i="1"/>
  <c r="G12" i="1"/>
  <c r="G13" i="1"/>
  <c r="G14" i="1"/>
  <c r="G7" i="1"/>
  <c r="S15" i="1"/>
  <c r="R15" i="1"/>
  <c r="Q15" i="1"/>
  <c r="O15" i="1"/>
  <c r="N15" i="1"/>
  <c r="L15" i="1"/>
  <c r="K15" i="1"/>
  <c r="J15" i="1"/>
  <c r="F15" i="1"/>
  <c r="U6" i="1"/>
  <c r="U5" i="1"/>
  <c r="O5" i="1"/>
  <c r="M5" i="1"/>
  <c r="K6" i="1"/>
  <c r="K7" i="1"/>
  <c r="K8" i="1"/>
  <c r="K9" i="1"/>
  <c r="K10" i="1"/>
  <c r="K11" i="1"/>
  <c r="K12" i="1"/>
  <c r="K13" i="1"/>
  <c r="K14" i="1"/>
  <c r="K5" i="1"/>
  <c r="I5" i="1"/>
  <c r="R6" i="1"/>
  <c r="R7" i="1"/>
  <c r="R8" i="1"/>
  <c r="R9" i="1"/>
  <c r="R10" i="1"/>
  <c r="R11" i="1"/>
  <c r="R12" i="1"/>
  <c r="R13" i="1"/>
  <c r="R14" i="1"/>
  <c r="Q6" i="1"/>
  <c r="Q7" i="1"/>
  <c r="Q8" i="1"/>
  <c r="Q9" i="1"/>
  <c r="Q10" i="1"/>
  <c r="Q11" i="1"/>
  <c r="Q12" i="1"/>
  <c r="Q13" i="1"/>
  <c r="Q14" i="1"/>
  <c r="P6" i="1"/>
  <c r="P7" i="1"/>
  <c r="P8" i="1"/>
  <c r="P9" i="1"/>
  <c r="P10" i="1"/>
  <c r="P11" i="1"/>
  <c r="P12" i="1"/>
  <c r="P13" i="1"/>
  <c r="P14" i="1"/>
  <c r="O6" i="1"/>
  <c r="O7" i="1"/>
  <c r="O8" i="1"/>
  <c r="O9" i="1"/>
  <c r="O10" i="1"/>
  <c r="O11" i="1"/>
  <c r="O12" i="1"/>
  <c r="O13" i="1"/>
  <c r="O14" i="1"/>
  <c r="U7" i="1" l="1"/>
  <c r="R5" i="1"/>
  <c r="Q5" i="1"/>
  <c r="P5" i="1"/>
  <c r="G5" i="1"/>
  <c r="I9" i="1" l="1"/>
  <c r="I10" i="1"/>
  <c r="M10" i="1" s="1"/>
  <c r="I11" i="1"/>
  <c r="U11" i="1" s="1"/>
  <c r="I12" i="1"/>
  <c r="U12" i="1" s="1"/>
  <c r="I13" i="1"/>
  <c r="U13" i="1" s="1"/>
  <c r="I14" i="1"/>
  <c r="M14" i="1" s="1"/>
  <c r="U14" i="1" s="1"/>
  <c r="G6" i="1" l="1"/>
  <c r="I6" i="1" s="1"/>
  <c r="I7" i="1"/>
  <c r="I8" i="1"/>
  <c r="G9" i="1"/>
  <c r="U8" i="1" l="1"/>
  <c r="M8" i="1"/>
  <c r="I15" i="1"/>
  <c r="M15" i="1"/>
  <c r="U10" i="1"/>
  <c r="U15" i="1" s="1"/>
  <c r="T17" i="1" s="1"/>
  <c r="W15" i="1" l="1"/>
</calcChain>
</file>

<file path=xl/sharedStrings.xml><?xml version="1.0" encoding="utf-8"?>
<sst xmlns="http://schemas.openxmlformats.org/spreadsheetml/2006/main" count="72" uniqueCount="60">
  <si>
    <t>CONSERVAS DE LA VILLA S.A.S</t>
  </si>
  <si>
    <t>NOMINA: MES DE JULIO 2016</t>
  </si>
  <si>
    <t>DEVENGADOS</t>
  </si>
  <si>
    <t>DEDUCCIONES</t>
  </si>
  <si>
    <t>TOTAL DEDUCCIONES</t>
  </si>
  <si>
    <t>#</t>
  </si>
  <si>
    <t>APELLIDOS</t>
  </si>
  <si>
    <t>NOMBRES</t>
  </si>
  <si>
    <t>CARGO</t>
  </si>
  <si>
    <t>SECCIÓN</t>
  </si>
  <si>
    <t>SALARIO BASICO</t>
  </si>
  <si>
    <t>VALOR DÍA</t>
  </si>
  <si>
    <t>DÍAS LABORADOS</t>
  </si>
  <si>
    <t>TOTAL SALRAIO</t>
  </si>
  <si>
    <t>HORAS EXTRAS</t>
  </si>
  <si>
    <t>TOTAL HORAS EXTRAS</t>
  </si>
  <si>
    <t>AUXILIO TRANSPORTE</t>
  </si>
  <si>
    <t>TOTAL DEVENGADO</t>
  </si>
  <si>
    <t>LIBRANZA</t>
  </si>
  <si>
    <t>SALUD</t>
  </si>
  <si>
    <t>PENSIÓN</t>
  </si>
  <si>
    <t>ARP</t>
  </si>
  <si>
    <t>SINDICATO</t>
  </si>
  <si>
    <t>Garcia Roman</t>
  </si>
  <si>
    <t>Correa Moreno</t>
  </si>
  <si>
    <t>Martinez</t>
  </si>
  <si>
    <t>Gonzáles</t>
  </si>
  <si>
    <t>Zapata</t>
  </si>
  <si>
    <t>Pérez Ayala</t>
  </si>
  <si>
    <t>Palacios</t>
  </si>
  <si>
    <t>Romero Ruíz</t>
  </si>
  <si>
    <t>Arago</t>
  </si>
  <si>
    <t>Rios Gómes</t>
  </si>
  <si>
    <t>Cesar</t>
  </si>
  <si>
    <t>Elena</t>
  </si>
  <si>
    <t>Yudy</t>
  </si>
  <si>
    <t>Anderson</t>
  </si>
  <si>
    <t>Juan Carlos</t>
  </si>
  <si>
    <t>Jaime</t>
  </si>
  <si>
    <t>Juan Luis</t>
  </si>
  <si>
    <t>Kevin Andrés</t>
  </si>
  <si>
    <t>Alexander</t>
  </si>
  <si>
    <t>Adriana</t>
  </si>
  <si>
    <t>GERENTE</t>
  </si>
  <si>
    <t>SECRETARIA</t>
  </si>
  <si>
    <t>CONTADOR</t>
  </si>
  <si>
    <t>JEFE PDN</t>
  </si>
  <si>
    <t>CELADOR</t>
  </si>
  <si>
    <t>OPERARIO</t>
  </si>
  <si>
    <t>ASEADORA</t>
  </si>
  <si>
    <t>ADMON</t>
  </si>
  <si>
    <t>PRODUCCIÓN</t>
  </si>
  <si>
    <t>TOTALES</t>
  </si>
  <si>
    <t>DATOS IMPORTANTES</t>
  </si>
  <si>
    <t>SALARIO MINIMO</t>
  </si>
  <si>
    <t>HORA EXTRA</t>
  </si>
  <si>
    <t xml:space="preserve">Kevin Smith </t>
  </si>
  <si>
    <t>Ortiz Giraldo</t>
  </si>
  <si>
    <t>NETO A PAGAR</t>
  </si>
  <si>
    <t>8D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</si>
</sst>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\ #,##0_);[Red]\(&quot;$&quot;\ #,##0\)"/>
    <numFmt numFmtId="44" formatCode="_(&quot;$&quot;\ * #,##0.00_);_(&quot;$&quot;\ * \(#,##0.00\);_(&quot;$&quot;\ * &quot;-&quot;??_);_(@_)"/>
    <numFmt numFmtId="164" formatCode="_(&quot;$&quot;\ * #,##0_);_(&quot;$&quot;\ * \(#,##0\);_(&quot;$&quot;\ * &quot;-&quot;??_);_(@_)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2"/>
      <color theme="9" tint="-0.249977111117893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/>
    <xf numFmtId="0" fontId="0" fillId="0" borderId="11" xfId="0" applyBorder="1"/>
    <xf numFmtId="0" fontId="0" fillId="0" borderId="10" xfId="0" applyBorder="1"/>
    <xf numFmtId="0" fontId="0" fillId="0" borderId="12" xfId="0" applyBorder="1"/>
    <xf numFmtId="6" fontId="0" fillId="0" borderId="8" xfId="0" applyNumberFormat="1" applyBorder="1"/>
    <xf numFmtId="6" fontId="0" fillId="0" borderId="1" xfId="0" applyNumberFormat="1" applyBorder="1"/>
    <xf numFmtId="0" fontId="0" fillId="0" borderId="13" xfId="0" applyBorder="1"/>
    <xf numFmtId="6" fontId="0" fillId="0" borderId="14" xfId="0" applyNumberFormat="1" applyBorder="1"/>
    <xf numFmtId="0" fontId="0" fillId="0" borderId="6" xfId="0" applyBorder="1" applyAlignment="1">
      <alignment horizontal="right"/>
    </xf>
    <xf numFmtId="6" fontId="0" fillId="0" borderId="6" xfId="0" applyNumberFormat="1" applyBorder="1"/>
    <xf numFmtId="0" fontId="0" fillId="2" borderId="4" xfId="0" applyFill="1" applyBorder="1"/>
    <xf numFmtId="0" fontId="0" fillId="3" borderId="0" xfId="0" applyFill="1"/>
    <xf numFmtId="6" fontId="0" fillId="0" borderId="7" xfId="0" applyNumberFormat="1" applyBorder="1"/>
    <xf numFmtId="3" fontId="0" fillId="0" borderId="3" xfId="0" applyNumberFormat="1" applyBorder="1"/>
    <xf numFmtId="6" fontId="0" fillId="0" borderId="10" xfId="0" applyNumberFormat="1" applyBorder="1"/>
    <xf numFmtId="9" fontId="0" fillId="0" borderId="3" xfId="0" applyNumberFormat="1" applyBorder="1" applyAlignment="1">
      <alignment horizontal="center" vertical="center"/>
    </xf>
    <xf numFmtId="9" fontId="0" fillId="0" borderId="4" xfId="0" applyNumberFormat="1" applyBorder="1" applyAlignment="1">
      <alignment horizontal="center" vertical="center"/>
    </xf>
    <xf numFmtId="6" fontId="0" fillId="0" borderId="3" xfId="0" applyNumberFormat="1" applyBorder="1"/>
    <xf numFmtId="6" fontId="0" fillId="0" borderId="5" xfId="0" applyNumberFormat="1" applyBorder="1"/>
    <xf numFmtId="6" fontId="0" fillId="0" borderId="7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6" fontId="0" fillId="0" borderId="3" xfId="0" applyNumberFormat="1" applyBorder="1" applyAlignment="1">
      <alignment horizontal="center" vertical="center"/>
    </xf>
    <xf numFmtId="6" fontId="0" fillId="0" borderId="10" xfId="0" applyNumberFormat="1" applyBorder="1" applyAlignment="1">
      <alignment horizontal="center" vertical="center"/>
    </xf>
    <xf numFmtId="6" fontId="0" fillId="0" borderId="9" xfId="0" applyNumberFormat="1" applyBorder="1" applyAlignment="1">
      <alignment horizontal="center" vertical="center"/>
    </xf>
    <xf numFmtId="6" fontId="0" fillId="0" borderId="4" xfId="0" applyNumberFormat="1" applyBorder="1" applyAlignment="1">
      <alignment horizontal="center" vertical="center"/>
    </xf>
    <xf numFmtId="6" fontId="0" fillId="0" borderId="5" xfId="0" applyNumberFormat="1" applyBorder="1" applyAlignment="1">
      <alignment horizontal="center" vertical="center"/>
    </xf>
    <xf numFmtId="6" fontId="0" fillId="0" borderId="8" xfId="0" applyNumberFormat="1" applyBorder="1" applyAlignment="1">
      <alignment horizontal="center" vertical="center"/>
    </xf>
    <xf numFmtId="6" fontId="0" fillId="0" borderId="4" xfId="0" applyNumberFormat="1" applyBorder="1" applyAlignment="1">
      <alignment horizontal="center" vertical="center"/>
    </xf>
    <xf numFmtId="6" fontId="0" fillId="0" borderId="0" xfId="0" applyNumberFormat="1"/>
    <xf numFmtId="0" fontId="2" fillId="4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6" fontId="0" fillId="0" borderId="0" xfId="0" applyNumberFormat="1" applyFill="1" applyBorder="1"/>
    <xf numFmtId="0" fontId="0" fillId="0" borderId="0" xfId="0" applyFill="1" applyBorder="1" applyAlignment="1">
      <alignment horizontal="center" vertical="center"/>
    </xf>
    <xf numFmtId="44" fontId="0" fillId="0" borderId="7" xfId="1" applyFont="1" applyBorder="1" applyAlignment="1">
      <alignment horizontal="center" vertical="center"/>
    </xf>
    <xf numFmtId="164" fontId="0" fillId="0" borderId="7" xfId="1" applyNumberFormat="1" applyFont="1" applyBorder="1" applyAlignment="1">
      <alignment horizontal="center" vertical="center"/>
    </xf>
    <xf numFmtId="164" fontId="0" fillId="0" borderId="7" xfId="1" applyNumberFormat="1" applyFont="1" applyBorder="1"/>
    <xf numFmtId="164" fontId="0" fillId="0" borderId="3" xfId="1" applyNumberFormat="1" applyFont="1" applyBorder="1"/>
    <xf numFmtId="6" fontId="0" fillId="0" borderId="4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5" borderId="2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3" fillId="4" borderId="3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"/>
  <sheetViews>
    <sheetView tabSelected="1" topLeftCell="E1" zoomScale="80" zoomScaleNormal="80" workbookViewId="0">
      <selection activeCell="H15" sqref="H15"/>
    </sheetView>
  </sheetViews>
  <sheetFormatPr baseColWidth="10" defaultRowHeight="15" x14ac:dyDescent="0.25"/>
  <cols>
    <col min="1" max="1" width="4.5703125" customWidth="1"/>
    <col min="2" max="2" width="15.5703125" bestFit="1" customWidth="1"/>
    <col min="3" max="3" width="12.5703125" bestFit="1" customWidth="1"/>
    <col min="4" max="4" width="12.28515625" bestFit="1" customWidth="1"/>
    <col min="5" max="5" width="13.5703125" bestFit="1" customWidth="1"/>
    <col min="6" max="6" width="13.140625" bestFit="1" customWidth="1"/>
    <col min="8" max="8" width="15.140625" bestFit="1" customWidth="1"/>
    <col min="9" max="9" width="16.5703125" bestFit="1" customWidth="1"/>
    <col min="10" max="10" width="9.5703125" customWidth="1"/>
    <col min="11" max="11" width="12.85546875" bestFit="1" customWidth="1"/>
    <col min="12" max="12" width="15.7109375" bestFit="1" customWidth="1"/>
    <col min="13" max="13" width="15.28515625" bestFit="1" customWidth="1"/>
    <col min="14" max="14" width="12.140625" bestFit="1" customWidth="1"/>
    <col min="18" max="18" width="13.42578125" bestFit="1" customWidth="1"/>
    <col min="23" max="23" width="13.28515625" customWidth="1"/>
  </cols>
  <sheetData>
    <row r="1" spans="1:23" ht="40.5" customHeight="1" x14ac:dyDescent="0.25">
      <c r="A1" s="1"/>
      <c r="B1" s="69" t="s">
        <v>0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1"/>
    </row>
    <row r="2" spans="1:23" ht="23.25" x14ac:dyDescent="0.35">
      <c r="C2" s="59" t="s">
        <v>1</v>
      </c>
      <c r="D2" s="60"/>
      <c r="E2" s="60"/>
      <c r="F2" s="60"/>
      <c r="G2" s="61"/>
      <c r="H2" s="59" t="s">
        <v>2</v>
      </c>
      <c r="I2" s="73"/>
      <c r="J2" s="73"/>
      <c r="K2" s="73"/>
      <c r="L2" s="73"/>
      <c r="M2" s="74"/>
      <c r="N2" s="60" t="s">
        <v>3</v>
      </c>
      <c r="O2" s="73"/>
      <c r="P2" s="73"/>
      <c r="Q2" s="73"/>
      <c r="R2" s="74"/>
      <c r="S2" s="75" t="s">
        <v>4</v>
      </c>
      <c r="T2" s="76"/>
      <c r="U2" s="65" t="s">
        <v>58</v>
      </c>
      <c r="V2" s="66"/>
    </row>
    <row r="3" spans="1:23" ht="59.25" customHeight="1" x14ac:dyDescent="0.25">
      <c r="A3" s="39" t="s">
        <v>5</v>
      </c>
      <c r="B3" s="39" t="s">
        <v>6</v>
      </c>
      <c r="C3" s="39" t="s">
        <v>7</v>
      </c>
      <c r="D3" s="39" t="s">
        <v>8</v>
      </c>
      <c r="E3" s="39" t="s">
        <v>9</v>
      </c>
      <c r="F3" s="39" t="s">
        <v>10</v>
      </c>
      <c r="G3" s="39" t="s">
        <v>11</v>
      </c>
      <c r="H3" s="39" t="s">
        <v>12</v>
      </c>
      <c r="I3" s="39" t="s">
        <v>13</v>
      </c>
      <c r="J3" s="40" t="s">
        <v>14</v>
      </c>
      <c r="K3" s="40" t="s">
        <v>15</v>
      </c>
      <c r="L3" s="40" t="s">
        <v>16</v>
      </c>
      <c r="M3" s="40" t="s">
        <v>17</v>
      </c>
      <c r="N3" s="40" t="s">
        <v>18</v>
      </c>
      <c r="O3" s="40" t="s">
        <v>19</v>
      </c>
      <c r="P3" s="41" t="s">
        <v>20</v>
      </c>
      <c r="Q3" s="39" t="s">
        <v>21</v>
      </c>
      <c r="R3" s="39" t="s">
        <v>22</v>
      </c>
      <c r="S3" s="76"/>
      <c r="T3" s="76"/>
      <c r="U3" s="67"/>
      <c r="V3" s="68"/>
    </row>
    <row r="4" spans="1:23" x14ac:dyDescent="0.25">
      <c r="O4" s="25">
        <v>0.04</v>
      </c>
      <c r="P4" s="26">
        <v>0.04</v>
      </c>
      <c r="Q4" s="25">
        <v>0.02</v>
      </c>
      <c r="R4" s="25">
        <v>0.01</v>
      </c>
      <c r="S4" s="72"/>
      <c r="T4" s="53"/>
      <c r="U4" s="72"/>
      <c r="V4" s="53"/>
    </row>
    <row r="5" spans="1:23" x14ac:dyDescent="0.25">
      <c r="A5" s="42">
        <v>1</v>
      </c>
      <c r="B5" s="5" t="s">
        <v>23</v>
      </c>
      <c r="C5" s="5" t="s">
        <v>33</v>
      </c>
      <c r="D5" s="13" t="s">
        <v>43</v>
      </c>
      <c r="E5" s="5" t="s">
        <v>50</v>
      </c>
      <c r="F5" s="14">
        <v>3500000</v>
      </c>
      <c r="G5" s="22">
        <f>F5/H5</f>
        <v>116666.66666666667</v>
      </c>
      <c r="H5" s="6">
        <v>30</v>
      </c>
      <c r="I5" s="50">
        <f>(G5*H5)</f>
        <v>3500000</v>
      </c>
      <c r="J5" s="6">
        <v>0</v>
      </c>
      <c r="K5" s="48">
        <f>(J5*$F$20)</f>
        <v>0</v>
      </c>
      <c r="L5" s="29">
        <v>0</v>
      </c>
      <c r="M5" s="29">
        <f>I5+K5+L5</f>
        <v>3500000</v>
      </c>
      <c r="N5" s="29">
        <v>250000</v>
      </c>
      <c r="O5" s="29">
        <f>F5*$O$4</f>
        <v>140000</v>
      </c>
      <c r="P5" s="29">
        <f>F5*$P$4</f>
        <v>140000</v>
      </c>
      <c r="Q5" s="31">
        <f>F5*$Q$4</f>
        <v>70000</v>
      </c>
      <c r="R5" s="36">
        <f>F5*$R$4</f>
        <v>35000</v>
      </c>
      <c r="S5" s="52">
        <f>SUM(N5:R5)</f>
        <v>635000</v>
      </c>
      <c r="T5" s="53"/>
      <c r="U5" s="52">
        <f>M5-S5</f>
        <v>2865000</v>
      </c>
      <c r="V5" s="53"/>
    </row>
    <row r="6" spans="1:23" x14ac:dyDescent="0.25">
      <c r="A6" s="42">
        <v>2</v>
      </c>
      <c r="B6" s="3" t="s">
        <v>24</v>
      </c>
      <c r="C6" s="2" t="s">
        <v>34</v>
      </c>
      <c r="D6" s="3" t="s">
        <v>44</v>
      </c>
      <c r="E6" s="2" t="s">
        <v>50</v>
      </c>
      <c r="F6" s="19">
        <v>1250000</v>
      </c>
      <c r="G6" s="22">
        <f t="shared" ref="G6:G14" si="0">F6/H6</f>
        <v>41666.666666666664</v>
      </c>
      <c r="H6" s="9">
        <v>30</v>
      </c>
      <c r="I6" s="50">
        <f t="shared" ref="I6:I14" si="1">(G6*H6)</f>
        <v>1250000</v>
      </c>
      <c r="J6" s="9">
        <v>12</v>
      </c>
      <c r="K6" s="49">
        <f t="shared" ref="K6:K14" si="2">(J6*$F$20)</f>
        <v>43092</v>
      </c>
      <c r="L6" s="29">
        <v>77700</v>
      </c>
      <c r="M6" s="29">
        <f t="shared" ref="M6:M13" si="3">I6+K6+L6</f>
        <v>1370792</v>
      </c>
      <c r="N6" s="31">
        <v>72045</v>
      </c>
      <c r="O6" s="29">
        <f t="shared" ref="O6:O14" si="4">F6*$O$4</f>
        <v>50000</v>
      </c>
      <c r="P6" s="29">
        <f t="shared" ref="P6:P14" si="5">F6*$P$4</f>
        <v>50000</v>
      </c>
      <c r="Q6" s="31">
        <f t="shared" ref="Q6:Q14" si="6">F6*$Q$4</f>
        <v>25000</v>
      </c>
      <c r="R6" s="36">
        <f t="shared" ref="R6:R14" si="7">F6*$R$4</f>
        <v>12500</v>
      </c>
      <c r="S6" s="52">
        <f t="shared" ref="S6:S14" si="8">SUM(N6:R6)</f>
        <v>209545</v>
      </c>
      <c r="T6" s="53"/>
      <c r="U6" s="52">
        <f t="shared" ref="U6:U13" si="9">M6-S6</f>
        <v>1161247</v>
      </c>
      <c r="V6" s="53"/>
    </row>
    <row r="7" spans="1:23" x14ac:dyDescent="0.25">
      <c r="A7" s="42">
        <v>3</v>
      </c>
      <c r="B7" s="16" t="s">
        <v>25</v>
      </c>
      <c r="C7" s="12" t="s">
        <v>35</v>
      </c>
      <c r="D7" s="16" t="s">
        <v>45</v>
      </c>
      <c r="E7" s="12" t="s">
        <v>50</v>
      </c>
      <c r="F7" s="17">
        <v>1750000</v>
      </c>
      <c r="G7" s="22">
        <f>F7/H7</f>
        <v>58333.333333333336</v>
      </c>
      <c r="H7" s="8">
        <v>30</v>
      </c>
      <c r="I7" s="50">
        <f t="shared" si="1"/>
        <v>1750000</v>
      </c>
      <c r="J7" s="8">
        <v>16</v>
      </c>
      <c r="K7" s="49">
        <f t="shared" si="2"/>
        <v>57456</v>
      </c>
      <c r="L7" s="29">
        <v>0</v>
      </c>
      <c r="M7" s="29">
        <f t="shared" si="3"/>
        <v>1807456</v>
      </c>
      <c r="N7" s="32">
        <v>81450</v>
      </c>
      <c r="O7" s="29">
        <f t="shared" si="4"/>
        <v>70000</v>
      </c>
      <c r="P7" s="29">
        <f t="shared" si="5"/>
        <v>70000</v>
      </c>
      <c r="Q7" s="31">
        <f t="shared" si="6"/>
        <v>35000</v>
      </c>
      <c r="R7" s="36">
        <f t="shared" si="7"/>
        <v>17500</v>
      </c>
      <c r="S7" s="52">
        <f t="shared" si="8"/>
        <v>273950</v>
      </c>
      <c r="T7" s="53"/>
      <c r="U7" s="52">
        <f t="shared" si="9"/>
        <v>1533506</v>
      </c>
      <c r="V7" s="53"/>
    </row>
    <row r="8" spans="1:23" x14ac:dyDescent="0.25">
      <c r="A8" s="43">
        <v>4</v>
      </c>
      <c r="B8" t="s">
        <v>26</v>
      </c>
      <c r="C8" s="10" t="s">
        <v>36</v>
      </c>
      <c r="D8" s="11" t="s">
        <v>46</v>
      </c>
      <c r="E8" s="10" t="s">
        <v>51</v>
      </c>
      <c r="F8" s="15">
        <v>1650000</v>
      </c>
      <c r="G8" s="22">
        <f>F8/H8</f>
        <v>75000</v>
      </c>
      <c r="H8" s="7">
        <v>22</v>
      </c>
      <c r="I8" s="50">
        <f t="shared" si="1"/>
        <v>1650000</v>
      </c>
      <c r="J8" s="7">
        <v>0</v>
      </c>
      <c r="K8" s="48">
        <f t="shared" si="2"/>
        <v>0</v>
      </c>
      <c r="L8" s="29">
        <v>0</v>
      </c>
      <c r="M8" s="29">
        <f t="shared" si="3"/>
        <v>1650000</v>
      </c>
      <c r="N8" s="33">
        <v>125000</v>
      </c>
      <c r="O8" s="29">
        <f t="shared" si="4"/>
        <v>66000</v>
      </c>
      <c r="P8" s="29">
        <f t="shared" si="5"/>
        <v>66000</v>
      </c>
      <c r="Q8" s="31">
        <f t="shared" si="6"/>
        <v>33000</v>
      </c>
      <c r="R8" s="36">
        <f t="shared" si="7"/>
        <v>16500</v>
      </c>
      <c r="S8" s="52">
        <f t="shared" si="8"/>
        <v>306500</v>
      </c>
      <c r="T8" s="53"/>
      <c r="U8" s="52">
        <f t="shared" si="9"/>
        <v>1343500</v>
      </c>
      <c r="V8" s="53"/>
    </row>
    <row r="9" spans="1:23" x14ac:dyDescent="0.25">
      <c r="A9" s="44">
        <v>5</v>
      </c>
      <c r="B9" s="3" t="s">
        <v>27</v>
      </c>
      <c r="C9" s="2" t="s">
        <v>37</v>
      </c>
      <c r="D9" s="3" t="s">
        <v>47</v>
      </c>
      <c r="E9" s="2" t="s">
        <v>51</v>
      </c>
      <c r="F9" s="19">
        <v>689455</v>
      </c>
      <c r="G9" s="22">
        <f t="shared" si="0"/>
        <v>22981.833333333332</v>
      </c>
      <c r="H9" s="9">
        <v>30</v>
      </c>
      <c r="I9" s="50">
        <f t="shared" si="1"/>
        <v>689455</v>
      </c>
      <c r="J9" s="9">
        <v>8</v>
      </c>
      <c r="K9" s="49">
        <f t="shared" si="2"/>
        <v>28728</v>
      </c>
      <c r="L9" s="29">
        <v>77700</v>
      </c>
      <c r="M9" s="29">
        <f t="shared" si="3"/>
        <v>795883</v>
      </c>
      <c r="N9" s="31">
        <v>60000</v>
      </c>
      <c r="O9" s="29">
        <f t="shared" si="4"/>
        <v>27578.2</v>
      </c>
      <c r="P9" s="29">
        <f t="shared" si="5"/>
        <v>27578.2</v>
      </c>
      <c r="Q9" s="31">
        <f t="shared" si="6"/>
        <v>13789.1</v>
      </c>
      <c r="R9" s="36">
        <f t="shared" si="7"/>
        <v>6894.55</v>
      </c>
      <c r="S9" s="52">
        <f t="shared" si="8"/>
        <v>135840.04999999999</v>
      </c>
      <c r="T9" s="53"/>
      <c r="U9" s="52">
        <f t="shared" si="9"/>
        <v>660042.94999999995</v>
      </c>
      <c r="V9" s="53"/>
    </row>
    <row r="10" spans="1:23" x14ac:dyDescent="0.25">
      <c r="A10" s="42">
        <v>6</v>
      </c>
      <c r="B10" t="s">
        <v>28</v>
      </c>
      <c r="C10" s="10" t="s">
        <v>38</v>
      </c>
      <c r="D10" s="11" t="s">
        <v>48</v>
      </c>
      <c r="E10" s="10" t="s">
        <v>51</v>
      </c>
      <c r="F10" s="15">
        <v>689455</v>
      </c>
      <c r="G10" s="22">
        <f t="shared" si="0"/>
        <v>31338.863636363636</v>
      </c>
      <c r="H10" s="7">
        <v>22</v>
      </c>
      <c r="I10" s="50">
        <f t="shared" si="1"/>
        <v>689455</v>
      </c>
      <c r="J10" s="7">
        <v>0</v>
      </c>
      <c r="K10" s="48">
        <f t="shared" si="2"/>
        <v>0</v>
      </c>
      <c r="L10" s="29">
        <v>77700</v>
      </c>
      <c r="M10" s="29">
        <f t="shared" si="3"/>
        <v>767155</v>
      </c>
      <c r="N10" s="31">
        <v>60000</v>
      </c>
      <c r="O10" s="29">
        <f t="shared" si="4"/>
        <v>27578.2</v>
      </c>
      <c r="P10" s="29">
        <f t="shared" si="5"/>
        <v>27578.2</v>
      </c>
      <c r="Q10" s="31">
        <f t="shared" si="6"/>
        <v>13789.1</v>
      </c>
      <c r="R10" s="36">
        <f t="shared" si="7"/>
        <v>6894.55</v>
      </c>
      <c r="S10" s="52">
        <f t="shared" si="8"/>
        <v>135840.04999999999</v>
      </c>
      <c r="T10" s="53"/>
      <c r="U10" s="52">
        <f t="shared" si="9"/>
        <v>631314.94999999995</v>
      </c>
      <c r="V10" s="53"/>
    </row>
    <row r="11" spans="1:23" x14ac:dyDescent="0.25">
      <c r="A11" s="42">
        <v>7</v>
      </c>
      <c r="B11" s="3" t="s">
        <v>29</v>
      </c>
      <c r="C11" s="2" t="s">
        <v>39</v>
      </c>
      <c r="D11" s="3" t="s">
        <v>48</v>
      </c>
      <c r="E11" s="2" t="s">
        <v>51</v>
      </c>
      <c r="F11" s="19">
        <v>689455</v>
      </c>
      <c r="G11" s="22">
        <f t="shared" si="0"/>
        <v>22981.833333333332</v>
      </c>
      <c r="H11" s="9">
        <v>30</v>
      </c>
      <c r="I11" s="50">
        <f t="shared" si="1"/>
        <v>689455</v>
      </c>
      <c r="J11" s="6">
        <v>16</v>
      </c>
      <c r="K11" s="49">
        <f t="shared" si="2"/>
        <v>57456</v>
      </c>
      <c r="L11" s="29">
        <v>77700</v>
      </c>
      <c r="M11" s="29">
        <f t="shared" si="3"/>
        <v>824611</v>
      </c>
      <c r="N11" s="31">
        <v>60000</v>
      </c>
      <c r="O11" s="29">
        <f t="shared" si="4"/>
        <v>27578.2</v>
      </c>
      <c r="P11" s="29">
        <f t="shared" si="5"/>
        <v>27578.2</v>
      </c>
      <c r="Q11" s="31">
        <f t="shared" si="6"/>
        <v>13789.1</v>
      </c>
      <c r="R11" s="36">
        <f t="shared" si="7"/>
        <v>6894.55</v>
      </c>
      <c r="S11" s="52">
        <f t="shared" si="8"/>
        <v>135840.04999999999</v>
      </c>
      <c r="T11" s="53"/>
      <c r="U11" s="52">
        <f t="shared" si="9"/>
        <v>688770.95</v>
      </c>
      <c r="V11" s="53"/>
    </row>
    <row r="12" spans="1:23" x14ac:dyDescent="0.25">
      <c r="A12" s="43">
        <v>8</v>
      </c>
      <c r="B12" t="s">
        <v>30</v>
      </c>
      <c r="C12" s="10" t="s">
        <v>40</v>
      </c>
      <c r="D12" s="11" t="s">
        <v>48</v>
      </c>
      <c r="E12" s="10" t="s">
        <v>51</v>
      </c>
      <c r="F12" s="15">
        <v>689455</v>
      </c>
      <c r="G12" s="22">
        <f t="shared" si="0"/>
        <v>22981.833333333332</v>
      </c>
      <c r="H12" s="7">
        <v>30</v>
      </c>
      <c r="I12" s="50">
        <f t="shared" si="1"/>
        <v>689455</v>
      </c>
      <c r="J12" s="9">
        <v>16</v>
      </c>
      <c r="K12" s="49">
        <f t="shared" si="2"/>
        <v>57456</v>
      </c>
      <c r="L12" s="29">
        <v>77700</v>
      </c>
      <c r="M12" s="29">
        <f t="shared" si="3"/>
        <v>824611</v>
      </c>
      <c r="N12" s="31">
        <v>60000</v>
      </c>
      <c r="O12" s="29">
        <f t="shared" si="4"/>
        <v>27578.2</v>
      </c>
      <c r="P12" s="29">
        <f t="shared" si="5"/>
        <v>27578.2</v>
      </c>
      <c r="Q12" s="31">
        <f t="shared" si="6"/>
        <v>13789.1</v>
      </c>
      <c r="R12" s="36">
        <f t="shared" si="7"/>
        <v>6894.55</v>
      </c>
      <c r="S12" s="52">
        <f t="shared" si="8"/>
        <v>135840.04999999999</v>
      </c>
      <c r="T12" s="53"/>
      <c r="U12" s="52">
        <f t="shared" si="9"/>
        <v>688770.95</v>
      </c>
      <c r="V12" s="53"/>
    </row>
    <row r="13" spans="1:23" x14ac:dyDescent="0.25">
      <c r="A13" s="43">
        <v>9</v>
      </c>
      <c r="B13" s="3" t="s">
        <v>31</v>
      </c>
      <c r="C13" s="2" t="s">
        <v>41</v>
      </c>
      <c r="D13" s="3" t="s">
        <v>48</v>
      </c>
      <c r="E13" s="2" t="s">
        <v>51</v>
      </c>
      <c r="F13" s="19">
        <v>689455</v>
      </c>
      <c r="G13" s="22">
        <f t="shared" si="0"/>
        <v>22981.833333333332</v>
      </c>
      <c r="H13" s="9">
        <v>30</v>
      </c>
      <c r="I13" s="50">
        <f t="shared" si="1"/>
        <v>689455</v>
      </c>
      <c r="J13" s="8">
        <v>10</v>
      </c>
      <c r="K13" s="49">
        <f t="shared" si="2"/>
        <v>35910</v>
      </c>
      <c r="L13" s="29">
        <v>77700</v>
      </c>
      <c r="M13" s="29">
        <f t="shared" si="3"/>
        <v>803065</v>
      </c>
      <c r="N13" s="31">
        <v>60000</v>
      </c>
      <c r="O13" s="29">
        <f t="shared" si="4"/>
        <v>27578.2</v>
      </c>
      <c r="P13" s="29">
        <f t="shared" si="5"/>
        <v>27578.2</v>
      </c>
      <c r="Q13" s="31">
        <f t="shared" si="6"/>
        <v>13789.1</v>
      </c>
      <c r="R13" s="36">
        <f t="shared" si="7"/>
        <v>6894.55</v>
      </c>
      <c r="S13" s="52">
        <f t="shared" si="8"/>
        <v>135840.04999999999</v>
      </c>
      <c r="T13" s="53"/>
      <c r="U13" s="52">
        <f t="shared" si="9"/>
        <v>667224.94999999995</v>
      </c>
      <c r="V13" s="53"/>
    </row>
    <row r="14" spans="1:23" x14ac:dyDescent="0.25">
      <c r="A14" s="45">
        <v>10</v>
      </c>
      <c r="B14" t="s">
        <v>32</v>
      </c>
      <c r="C14" s="12" t="s">
        <v>42</v>
      </c>
      <c r="D14" s="16" t="s">
        <v>49</v>
      </c>
      <c r="E14" s="12" t="s">
        <v>51</v>
      </c>
      <c r="F14" s="17">
        <v>689455</v>
      </c>
      <c r="G14" s="22">
        <f t="shared" si="0"/>
        <v>26517.5</v>
      </c>
      <c r="H14" s="8">
        <v>26</v>
      </c>
      <c r="I14" s="50">
        <f t="shared" si="1"/>
        <v>689455</v>
      </c>
      <c r="J14" s="8">
        <v>0</v>
      </c>
      <c r="K14" s="48">
        <f t="shared" si="2"/>
        <v>0</v>
      </c>
      <c r="L14" s="29">
        <v>77700</v>
      </c>
      <c r="M14" s="29">
        <f>I14+K14+L14</f>
        <v>767155</v>
      </c>
      <c r="N14" s="31">
        <v>60000</v>
      </c>
      <c r="O14" s="29">
        <f t="shared" si="4"/>
        <v>27578.2</v>
      </c>
      <c r="P14" s="29">
        <f t="shared" si="5"/>
        <v>27578.2</v>
      </c>
      <c r="Q14" s="31">
        <f t="shared" si="6"/>
        <v>13789.1</v>
      </c>
      <c r="R14" s="36">
        <f t="shared" si="7"/>
        <v>6894.55</v>
      </c>
      <c r="S14" s="52">
        <f t="shared" si="8"/>
        <v>135840.04999999999</v>
      </c>
      <c r="T14" s="53"/>
      <c r="U14" s="52">
        <f>M14-S14</f>
        <v>631314.94999999995</v>
      </c>
      <c r="V14" s="53"/>
    </row>
    <row r="15" spans="1:23" x14ac:dyDescent="0.25">
      <c r="A15" s="3"/>
      <c r="B15" s="4"/>
      <c r="C15" s="4"/>
      <c r="D15" s="4"/>
      <c r="E15" s="18" t="s">
        <v>52</v>
      </c>
      <c r="F15" s="28">
        <f>SUM(F5:F14)</f>
        <v>12286730</v>
      </c>
      <c r="G15" s="20"/>
      <c r="H15" s="20"/>
      <c r="I15" s="51">
        <f t="shared" ref="I15:R15" si="10">SUM(I5:I14)</f>
        <v>12286730</v>
      </c>
      <c r="J15" s="4">
        <f t="shared" si="10"/>
        <v>78</v>
      </c>
      <c r="K15" s="30">
        <f t="shared" si="10"/>
        <v>280098</v>
      </c>
      <c r="L15" s="31">
        <f t="shared" si="10"/>
        <v>543900</v>
      </c>
      <c r="M15" s="35">
        <f t="shared" si="10"/>
        <v>13110728</v>
      </c>
      <c r="N15" s="34">
        <f t="shared" si="10"/>
        <v>888495</v>
      </c>
      <c r="O15" s="37">
        <f t="shared" si="10"/>
        <v>491469.20000000007</v>
      </c>
      <c r="P15" s="34">
        <f t="shared" si="10"/>
        <v>491469.20000000007</v>
      </c>
      <c r="Q15" s="31">
        <f t="shared" si="10"/>
        <v>245734.60000000003</v>
      </c>
      <c r="R15" s="35">
        <f t="shared" si="10"/>
        <v>122867.30000000002</v>
      </c>
      <c r="S15" s="52">
        <f>SUM(S5:T14)</f>
        <v>2240035.2999999998</v>
      </c>
      <c r="T15" s="53"/>
      <c r="U15" s="52">
        <f>SUM(U5:V14)</f>
        <v>10870692.699999997</v>
      </c>
      <c r="V15" s="53"/>
      <c r="W15" s="27">
        <f>F15+I15+K15+L15+M15+N15+O15+P15+Q15+R15+S15+U15</f>
        <v>53858949.299999997</v>
      </c>
    </row>
    <row r="16" spans="1:23" x14ac:dyDescent="0.25">
      <c r="F16" s="46">
        <v>1</v>
      </c>
      <c r="U16">
        <v>10154911</v>
      </c>
    </row>
    <row r="17" spans="3:20" ht="15.75" x14ac:dyDescent="0.25">
      <c r="C17" s="62" t="s">
        <v>53</v>
      </c>
      <c r="D17" s="63"/>
      <c r="E17" s="63"/>
      <c r="F17" s="64"/>
      <c r="H17" s="47">
        <v>11</v>
      </c>
      <c r="I17">
        <v>111</v>
      </c>
      <c r="J17" s="47">
        <v>1</v>
      </c>
      <c r="K17">
        <v>1111</v>
      </c>
      <c r="T17" s="38">
        <f>U16-U15</f>
        <v>-715781.69999999739</v>
      </c>
    </row>
    <row r="18" spans="3:20" x14ac:dyDescent="0.25">
      <c r="C18" s="54">
        <v>2016</v>
      </c>
      <c r="D18" s="57" t="s">
        <v>54</v>
      </c>
      <c r="E18" s="58"/>
      <c r="F18" s="22">
        <v>689455</v>
      </c>
    </row>
    <row r="19" spans="3:20" x14ac:dyDescent="0.25">
      <c r="C19" s="55"/>
      <c r="D19" s="57" t="s">
        <v>16</v>
      </c>
      <c r="E19" s="58"/>
      <c r="F19" s="23">
        <v>77700</v>
      </c>
    </row>
    <row r="20" spans="3:20" x14ac:dyDescent="0.25">
      <c r="C20" s="56"/>
      <c r="D20" s="57" t="s">
        <v>55</v>
      </c>
      <c r="E20" s="58"/>
      <c r="F20" s="24">
        <v>3591</v>
      </c>
      <c r="L20" t="s">
        <v>56</v>
      </c>
      <c r="M20" t="s">
        <v>57</v>
      </c>
      <c r="N20" t="s">
        <v>59</v>
      </c>
    </row>
    <row r="23" spans="3:20" x14ac:dyDescent="0.25">
      <c r="E23" s="21"/>
    </row>
  </sheetData>
  <mergeCells count="35">
    <mergeCell ref="S14:T14"/>
    <mergeCell ref="S15:T15"/>
    <mergeCell ref="U15:V15"/>
    <mergeCell ref="U14:V14"/>
    <mergeCell ref="U4:V4"/>
    <mergeCell ref="U5:V5"/>
    <mergeCell ref="U6:V6"/>
    <mergeCell ref="U7:V7"/>
    <mergeCell ref="U8:V8"/>
    <mergeCell ref="U9:V9"/>
    <mergeCell ref="U10:V10"/>
    <mergeCell ref="U11:V11"/>
    <mergeCell ref="U12:V12"/>
    <mergeCell ref="U13:V13"/>
    <mergeCell ref="S7:T7"/>
    <mergeCell ref="S8:T8"/>
    <mergeCell ref="U2:V3"/>
    <mergeCell ref="B1:V1"/>
    <mergeCell ref="S4:T4"/>
    <mergeCell ref="S5:T5"/>
    <mergeCell ref="S6:T6"/>
    <mergeCell ref="H2:M2"/>
    <mergeCell ref="N2:R2"/>
    <mergeCell ref="S2:T3"/>
    <mergeCell ref="C18:C20"/>
    <mergeCell ref="D18:E18"/>
    <mergeCell ref="D19:E19"/>
    <mergeCell ref="D20:E20"/>
    <mergeCell ref="C2:G2"/>
    <mergeCell ref="C17:F17"/>
    <mergeCell ref="S9:T9"/>
    <mergeCell ref="S10:T10"/>
    <mergeCell ref="S11:T11"/>
    <mergeCell ref="S12:T12"/>
    <mergeCell ref="S13:T1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Usuario</cp:lastModifiedBy>
  <dcterms:created xsi:type="dcterms:W3CDTF">2016-08-25T20:38:55Z</dcterms:created>
  <dcterms:modified xsi:type="dcterms:W3CDTF">2016-11-17T21:25:53Z</dcterms:modified>
</cp:coreProperties>
</file>